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9U" sheetId="1" r:id="rId4"/>
  </sheets>
</workbook>
</file>

<file path=xl/sharedStrings.xml><?xml version="1.0" encoding="utf-8"?>
<sst xmlns="http://schemas.openxmlformats.org/spreadsheetml/2006/main" uniqueCount="81">
  <si>
    <t>2024 Central California State Tournament 9/U Bracket - Visalia, CA</t>
  </si>
  <si>
    <t>Bullard</t>
  </si>
  <si>
    <t xml:space="preserve">6/24.                         (6 </t>
  </si>
  <si>
    <r>
      <rPr>
        <b val="1"/>
        <sz val="11"/>
        <color indexed="8"/>
        <rFont val="Book Antiqua"/>
      </rPr>
      <t>Tulare</t>
    </r>
  </si>
  <si>
    <t>Tulare</t>
  </si>
  <si>
    <t>Fld. 2 3:00 PM</t>
  </si>
  <si>
    <t xml:space="preserve">6/23                        (1 </t>
  </si>
  <si>
    <t>Fld.2 3:00pm</t>
  </si>
  <si>
    <t>Fld. 2  5:00 PM   (15</t>
  </si>
  <si>
    <t>Westside Rec</t>
  </si>
  <si>
    <t>Templeton</t>
  </si>
  <si>
    <t>Kingsburg</t>
  </si>
  <si>
    <t xml:space="preserve">6/24.                         (7 </t>
  </si>
  <si>
    <r>
      <rPr>
        <b val="1"/>
        <sz val="11"/>
        <color indexed="8"/>
        <rFont val="Book Antiqua"/>
      </rPr>
      <t>Kingsburg</t>
    </r>
  </si>
  <si>
    <t xml:space="preserve">6/23                        (2 </t>
  </si>
  <si>
    <t>Fld. 2 5:00 PM</t>
  </si>
  <si>
    <t xml:space="preserve">Fld.2 5:00pm </t>
  </si>
  <si>
    <t>Central</t>
  </si>
  <si>
    <t xml:space="preserve">6/27.                  (19 </t>
  </si>
  <si>
    <r>
      <rPr>
        <b val="1"/>
        <sz val="10"/>
        <color indexed="8"/>
        <rFont val="Book Antiqua"/>
      </rPr>
      <t>Visalia Blue</t>
    </r>
  </si>
  <si>
    <t xml:space="preserve">Fld. 2  7:00 PM </t>
  </si>
  <si>
    <t>Clovis</t>
  </si>
  <si>
    <t xml:space="preserve">6/23                        (3 </t>
  </si>
  <si>
    <r>
      <rPr>
        <b val="1"/>
        <sz val="11"/>
        <color indexed="8"/>
        <rFont val="Book Antiqua"/>
      </rPr>
      <t>Bakersfield-Black</t>
    </r>
  </si>
  <si>
    <t xml:space="preserve">Fld.4 5:00pm </t>
  </si>
  <si>
    <t>Bakersfield-Black</t>
  </si>
  <si>
    <t xml:space="preserve">6/24.                         (8 </t>
  </si>
  <si>
    <t>Visalia Gray</t>
  </si>
  <si>
    <t>Fld. 2 7:00 PM</t>
  </si>
  <si>
    <t>Sanger</t>
  </si>
  <si>
    <t>Fld.2 10:00am (24</t>
  </si>
  <si>
    <t xml:space="preserve"> </t>
  </si>
  <si>
    <t xml:space="preserve">6/23.                       (4 </t>
  </si>
  <si>
    <r>
      <rPr>
        <b val="1"/>
        <sz val="11"/>
        <color indexed="8"/>
        <rFont val="Book Antiqua"/>
      </rPr>
      <t>Visalia Gray</t>
    </r>
  </si>
  <si>
    <t>Winner</t>
  </si>
  <si>
    <t>Fld.4 7:00pm</t>
  </si>
  <si>
    <t xml:space="preserve">Fld. 2 7:00PM    (16   </t>
  </si>
  <si>
    <r>
      <rPr>
        <b val="1"/>
        <sz val="11"/>
        <color indexed="8"/>
        <rFont val="Book Antiqua"/>
      </rPr>
      <t>Visalia Blue</t>
    </r>
  </si>
  <si>
    <t>Hanford</t>
  </si>
  <si>
    <t xml:space="preserve">6/23.                      (5 </t>
  </si>
  <si>
    <t>Fld. 2 7:00pm</t>
  </si>
  <si>
    <t xml:space="preserve">6/24.                         (9 </t>
  </si>
  <si>
    <t>Visalia Blue</t>
  </si>
  <si>
    <t>Fld. 4  5:00 PM</t>
  </si>
  <si>
    <t>Bakersfield Red</t>
  </si>
  <si>
    <r>
      <rPr>
        <b val="1"/>
        <sz val="10"/>
        <color indexed="8"/>
        <rFont val="Book Antiqua"/>
      </rPr>
      <t>Visalia Gray</t>
    </r>
  </si>
  <si>
    <r>
      <rPr>
        <b val="1"/>
        <sz val="10"/>
        <color indexed="8"/>
        <rFont val="Book Antiqua"/>
      </rPr>
      <t>Tulare</t>
    </r>
  </si>
  <si>
    <r>
      <rPr>
        <b val="1"/>
        <sz val="11"/>
        <color indexed="8"/>
        <rFont val="Book Antiqua"/>
      </rPr>
      <t>Bullard</t>
    </r>
  </si>
  <si>
    <t xml:space="preserve">    6/25                    (14 </t>
  </si>
  <si>
    <r>
      <rPr>
        <b val="1"/>
        <sz val="11"/>
        <color indexed="8"/>
        <rFont val="Book Antiqua"/>
      </rPr>
      <t>Clovis</t>
    </r>
  </si>
  <si>
    <t xml:space="preserve">Fld. 2 5:00PM    (21 </t>
  </si>
  <si>
    <r>
      <rPr>
        <b val="1"/>
        <sz val="10"/>
        <color indexed="8"/>
        <rFont val="Book Antiqua"/>
      </rPr>
      <t>Hanford</t>
    </r>
  </si>
  <si>
    <t>Fld. 4  7:00 PM</t>
  </si>
  <si>
    <t xml:space="preserve">  Fld. 2  6:00PM  (23 </t>
  </si>
  <si>
    <r>
      <rPr>
        <b val="1"/>
        <sz val="10"/>
        <color indexed="8"/>
        <rFont val="Arial"/>
      </rPr>
      <t>Kingsburg</t>
    </r>
  </si>
  <si>
    <t>Or</t>
  </si>
  <si>
    <t>6/24                     (10</t>
  </si>
  <si>
    <t xml:space="preserve">6/29                     (25 </t>
  </si>
  <si>
    <t>Fld..4 7:00pm</t>
  </si>
  <si>
    <t xml:space="preserve"> Fld. 4 5:00PM   (17 </t>
  </si>
  <si>
    <t>Fld. 2  12:30 am</t>
  </si>
  <si>
    <t>Champion</t>
  </si>
  <si>
    <r>
      <rPr>
        <b val="1"/>
        <sz val="11"/>
        <color indexed="8"/>
        <rFont val="Book Antiqua"/>
      </rPr>
      <t>Sanger</t>
    </r>
  </si>
  <si>
    <t xml:space="preserve"> Fld. 4 7:00PM.   (22 </t>
  </si>
  <si>
    <r>
      <rPr>
        <b val="1"/>
        <sz val="10"/>
        <color indexed="8"/>
        <rFont val="Book Antiqua"/>
      </rPr>
      <t>Kingsburg</t>
    </r>
  </si>
  <si>
    <t>*If Necessary</t>
  </si>
  <si>
    <r>
      <rPr>
        <b val="1"/>
        <sz val="11"/>
        <color indexed="8"/>
        <rFont val="Book Antiqua"/>
      </rPr>
      <t>Hanford</t>
    </r>
  </si>
  <si>
    <t xml:space="preserve">  Fld. 4  5:00PM      (11 </t>
  </si>
  <si>
    <r>
      <rPr>
        <b val="1"/>
        <sz val="11"/>
        <color indexed="8"/>
        <rFont val="Book Antiqua"/>
      </rPr>
      <t>Templeton</t>
    </r>
  </si>
  <si>
    <r>
      <rPr>
        <b val="1"/>
        <sz val="11"/>
        <color indexed="8"/>
        <rFont val="Book Antiqua"/>
      </rPr>
      <t>Westside Rec</t>
    </r>
  </si>
  <si>
    <t>Loser of 24</t>
  </si>
  <si>
    <t xml:space="preserve">    6/25                    (12 </t>
  </si>
  <si>
    <t xml:space="preserve"> Fld. 4 5:00PM    (20 </t>
  </si>
  <si>
    <t>if first loss</t>
  </si>
  <si>
    <t xml:space="preserve"> Fld. 4 7:00PM    (18 </t>
  </si>
  <si>
    <r>
      <rPr>
        <b val="1"/>
        <sz val="10"/>
        <color indexed="8"/>
        <rFont val="Book Antiqua"/>
      </rPr>
      <t>Central</t>
    </r>
  </si>
  <si>
    <r>
      <rPr>
        <b val="1"/>
        <sz val="11"/>
        <color indexed="8"/>
        <rFont val="Book Antiqua"/>
      </rPr>
      <t>Central</t>
    </r>
  </si>
  <si>
    <t xml:space="preserve">     6/25                   (13 </t>
  </si>
  <si>
    <r>
      <rPr>
        <b val="1"/>
        <sz val="11"/>
        <color indexed="8"/>
        <rFont val="Book Antiqua"/>
      </rPr>
      <t>Bakersfield Red</t>
    </r>
  </si>
  <si>
    <t>No new inning after 2 hours</t>
  </si>
  <si>
    <t>Champion and Runner-Up will advance to the Pacific Southwest Regional Tournament in Galt Ca. July 14th - 20th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</si>
</sst>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/d"/>
  </numFmts>
  <fonts count="13">
    <font>
      <sz val="10"/>
      <color indexed="8"/>
      <name val="Arial"/>
    </font>
    <font>
      <b val="1"/>
      <i val="1"/>
      <sz val="12"/>
      <color indexed="8"/>
      <name val="Book Antiqua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Book Antiqua"/>
    </font>
    <font>
      <b val="1"/>
      <i val="1"/>
      <sz val="11"/>
      <color indexed="11"/>
      <name val="Book Antiqua"/>
    </font>
    <font>
      <b val="1"/>
      <i val="1"/>
      <sz val="11"/>
      <color indexed="8"/>
      <name val="Book Antiqua"/>
    </font>
    <font>
      <sz val="11"/>
      <color indexed="8"/>
      <name val="Book Antiqua"/>
    </font>
    <font>
      <sz val="11"/>
      <color indexed="11"/>
      <name val="Arial"/>
    </font>
    <font>
      <b val="1"/>
      <sz val="10"/>
      <color indexed="8"/>
      <name val="Book Antiqua"/>
    </font>
    <font>
      <b val="1"/>
      <sz val="10"/>
      <color indexed="8"/>
      <name val="Arial"/>
    </font>
    <font>
      <sz val="11"/>
      <color indexed="11"/>
      <name val="Book Antiqua"/>
    </font>
    <font>
      <sz val="11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right" vertical="bottom"/>
    </xf>
    <xf numFmtId="0" fontId="5" fillId="2" borderId="1" applyNumberFormat="0" applyFont="1" applyFill="1" applyBorder="1" applyAlignment="1" applyProtection="0">
      <alignment horizontal="left" vertical="bottom"/>
    </xf>
    <xf numFmtId="49" fontId="4" fillId="2" borderId="2" applyNumberFormat="1" applyFont="1" applyFill="1" applyBorder="1" applyAlignment="1" applyProtection="0">
      <alignment horizontal="center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0" fillId="2" borderId="3" applyNumberFormat="1" applyFont="1" applyFill="1" applyBorder="1" applyAlignment="1" applyProtection="0">
      <alignment vertical="center"/>
    </xf>
    <xf numFmtId="0" fontId="6" fillId="2" borderId="4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horizontal="center" vertical="bottom"/>
    </xf>
    <xf numFmtId="0" fontId="5" fillId="2" borderId="6" applyNumberFormat="1" applyFont="1" applyFill="1" applyBorder="1" applyAlignment="1" applyProtection="0">
      <alignment horizontal="left" vertical="bottom"/>
    </xf>
    <xf numFmtId="49" fontId="0" fillId="2" borderId="7" applyNumberFormat="1" applyFont="1" applyFill="1" applyBorder="1" applyAlignment="1" applyProtection="0">
      <alignment horizontal="center" vertical="center"/>
    </xf>
    <xf numFmtId="0" fontId="6" fillId="2" borderId="8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center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2" applyNumberFormat="0" applyFont="1" applyFill="1" applyBorder="1" applyAlignment="1" applyProtection="0">
      <alignment horizontal="right" vertical="bottom"/>
    </xf>
    <xf numFmtId="0" fontId="0" fillId="2" borderId="7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bottom"/>
    </xf>
    <xf numFmtId="0" fontId="7" fillId="2" borderId="6" applyNumberFormat="0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left" vertical="bottom"/>
    </xf>
    <xf numFmtId="0" fontId="6" fillId="2" borderId="6" applyNumberFormat="0" applyFont="1" applyFill="1" applyBorder="1" applyAlignment="1" applyProtection="0">
      <alignment vertical="bottom"/>
    </xf>
    <xf numFmtId="0" fontId="8" fillId="2" borderId="1" applyNumberFormat="0" applyFont="1" applyFill="1" applyBorder="1" applyAlignment="1" applyProtection="0">
      <alignment horizontal="right" vertical="bottom"/>
    </xf>
    <xf numFmtId="1" fontId="7" fillId="2" borderId="1" applyNumberFormat="1" applyFont="1" applyFill="1" applyBorder="1" applyAlignment="1" applyProtection="0">
      <alignment horizontal="left" vertical="bottom"/>
    </xf>
    <xf numFmtId="0" fontId="7" fillId="2" borderId="1" applyNumberFormat="0" applyFont="1" applyFill="1" applyBorder="1" applyAlignment="1" applyProtection="0">
      <alignment horizontal="center" vertical="bottom"/>
    </xf>
    <xf numFmtId="0" fontId="5" fillId="2" borderId="8" applyNumberFormat="1" applyFont="1" applyFill="1" applyBorder="1" applyAlignment="1" applyProtection="0">
      <alignment horizontal="left" vertical="bottom"/>
    </xf>
    <xf numFmtId="1" fontId="4" fillId="2" borderId="9" applyNumberFormat="1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vertical="bottom"/>
    </xf>
    <xf numFmtId="0" fontId="7" fillId="2" borderId="2" applyNumberFormat="0" applyFont="1" applyFill="1" applyBorder="1" applyAlignment="1" applyProtection="0">
      <alignment horizontal="center" vertical="bottom"/>
    </xf>
    <xf numFmtId="49" fontId="9" fillId="2" borderId="2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left" vertical="bottom"/>
    </xf>
    <xf numFmtId="49" fontId="0" fillId="2" borderId="7" applyNumberFormat="1" applyFont="1" applyFill="1" applyBorder="1" applyAlignment="1" applyProtection="0">
      <alignment vertical="bottom"/>
    </xf>
    <xf numFmtId="49" fontId="4" fillId="2" borderId="10" applyNumberFormat="1" applyFont="1" applyFill="1" applyBorder="1" applyAlignment="1" applyProtection="0">
      <alignment horizontal="center" vertical="bottom"/>
    </xf>
    <xf numFmtId="0" fontId="4" fillId="2" borderId="11" applyNumberFormat="0" applyFont="1" applyFill="1" applyBorder="1" applyAlignment="1" applyProtection="0">
      <alignment horizontal="center" vertical="bottom"/>
    </xf>
    <xf numFmtId="49" fontId="0" fillId="2" borderId="12" applyNumberFormat="1" applyFont="1" applyFill="1" applyBorder="1" applyAlignment="1" applyProtection="0">
      <alignment horizontal="center" vertical="bottom"/>
    </xf>
    <xf numFmtId="0" fontId="7" fillId="2" borderId="13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right" vertical="bottom"/>
    </xf>
    <xf numFmtId="59" fontId="0" fillId="2" borderId="3" applyNumberFormat="1" applyFont="1" applyFill="1" applyBorder="1" applyAlignment="1" applyProtection="0">
      <alignment horizontal="center" vertical="bottom"/>
    </xf>
    <xf numFmtId="1" fontId="4" fillId="2" borderId="6" applyNumberFormat="1" applyFont="1" applyFill="1" applyBorder="1" applyAlignment="1" applyProtection="0">
      <alignment horizontal="right" vertical="bottom"/>
    </xf>
    <xf numFmtId="1" fontId="7" fillId="2" borderId="7" applyNumberFormat="1" applyFont="1" applyFill="1" applyBorder="1" applyAlignment="1" applyProtection="0">
      <alignment horizontal="right" vertical="center"/>
    </xf>
    <xf numFmtId="49" fontId="10" fillId="2" borderId="5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left" vertical="bottom"/>
    </xf>
    <xf numFmtId="1" fontId="0" fillId="2" borderId="7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vertical="center"/>
    </xf>
    <xf numFmtId="49" fontId="9" fillId="2" borderId="5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center"/>
    </xf>
    <xf numFmtId="1" fontId="7" fillId="2" borderId="4" applyNumberFormat="1" applyFont="1" applyFill="1" applyBorder="1" applyAlignment="1" applyProtection="0">
      <alignment horizontal="right" vertical="center"/>
    </xf>
    <xf numFmtId="1" fontId="7" fillId="2" borderId="8" applyNumberFormat="1" applyFont="1" applyFill="1" applyBorder="1" applyAlignment="1" applyProtection="0">
      <alignment horizontal="right" vertical="center"/>
    </xf>
    <xf numFmtId="1" fontId="0" fillId="2" borderId="9" applyNumberFormat="1" applyFont="1" applyFill="1" applyBorder="1" applyAlignment="1" applyProtection="0">
      <alignment vertical="center"/>
    </xf>
    <xf numFmtId="1" fontId="7" fillId="2" borderId="1" applyNumberFormat="1" applyFont="1" applyFill="1" applyBorder="1" applyAlignment="1" applyProtection="0">
      <alignment horizontal="right" vertical="center"/>
    </xf>
    <xf numFmtId="59" fontId="0" fillId="2" borderId="14" applyNumberFormat="1" applyFont="1" applyFill="1" applyBorder="1" applyAlignment="1" applyProtection="0">
      <alignment horizontal="center" vertical="bottom"/>
    </xf>
    <xf numFmtId="0" fontId="7" fillId="2" borderId="9" applyNumberFormat="0" applyFont="1" applyFill="1" applyBorder="1" applyAlignment="1" applyProtection="0">
      <alignment horizontal="right" vertical="bottom"/>
    </xf>
    <xf numFmtId="0" fontId="4" fillId="2" borderId="2" applyNumberFormat="0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49" fontId="7" fillId="2" borderId="9" applyNumberFormat="1" applyFont="1" applyFill="1" applyBorder="1" applyAlignment="1" applyProtection="0">
      <alignment horizontal="center" vertical="bottom"/>
    </xf>
    <xf numFmtId="0" fontId="7" fillId="2" borderId="9" applyNumberFormat="0" applyFont="1" applyFill="1" applyBorder="1" applyAlignment="1" applyProtection="0">
      <alignment horizontal="center" vertical="bottom"/>
    </xf>
    <xf numFmtId="0" fontId="11" fillId="2" borderId="1" applyNumberFormat="0" applyFont="1" applyFill="1" applyBorder="1" applyAlignment="1" applyProtection="0">
      <alignment horizontal="left" vertical="bottom"/>
    </xf>
    <xf numFmtId="0" fontId="4" fillId="2" borderId="1" applyNumberFormat="0" applyFont="1" applyFill="1" applyBorder="1" applyAlignment="1" applyProtection="0">
      <alignment horizontal="right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1" fontId="12" fillId="2" borderId="7" applyNumberFormat="1" applyFont="1" applyFill="1" applyBorder="1" applyAlignment="1" applyProtection="0">
      <alignment horizontal="right" vertical="center"/>
    </xf>
    <xf numFmtId="49" fontId="10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d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10491</xdr:colOff>
      <xdr:row>19</xdr:row>
      <xdr:rowOff>0</xdr:rowOff>
    </xdr:from>
    <xdr:to>
      <xdr:col>0</xdr:col>
      <xdr:colOff>1193800</xdr:colOff>
      <xdr:row>19</xdr:row>
      <xdr:rowOff>0</xdr:rowOff>
    </xdr:to>
    <xdr:sp>
      <xdr:nvSpPr>
        <xdr:cNvPr id="2" name="Line"/>
        <xdr:cNvSpPr/>
      </xdr:nvSpPr>
      <xdr:spPr>
        <a:xfrm>
          <a:off x="10491" y="3981450"/>
          <a:ext cx="1183310" cy="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10491</xdr:colOff>
      <xdr:row>16</xdr:row>
      <xdr:rowOff>1270</xdr:rowOff>
    </xdr:from>
    <xdr:to>
      <xdr:col>0</xdr:col>
      <xdr:colOff>1193800</xdr:colOff>
      <xdr:row>16</xdr:row>
      <xdr:rowOff>1270</xdr:rowOff>
    </xdr:to>
    <xdr:sp>
      <xdr:nvSpPr>
        <xdr:cNvPr id="3" name="Line"/>
        <xdr:cNvSpPr/>
      </xdr:nvSpPr>
      <xdr:spPr>
        <a:xfrm>
          <a:off x="10491" y="3354070"/>
          <a:ext cx="1183310" cy="1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1</xdr:col>
      <xdr:colOff>273124</xdr:colOff>
      <xdr:row>28</xdr:row>
      <xdr:rowOff>0</xdr:rowOff>
    </xdr:from>
    <xdr:to>
      <xdr:col>2</xdr:col>
      <xdr:colOff>1177032</xdr:colOff>
      <xdr:row>28</xdr:row>
      <xdr:rowOff>0</xdr:rowOff>
    </xdr:to>
    <xdr:sp>
      <xdr:nvSpPr>
        <xdr:cNvPr id="4" name="Line"/>
        <xdr:cNvSpPr/>
      </xdr:nvSpPr>
      <xdr:spPr>
        <a:xfrm>
          <a:off x="1593924" y="5876925"/>
          <a:ext cx="1183309" cy="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58"/>
  <sheetViews>
    <sheetView workbookViewId="0" showGridLines="0" defaultGridColor="1"/>
  </sheetViews>
  <sheetFormatPr defaultColWidth="8.83333" defaultRowHeight="13.45" customHeight="1" outlineLevelRow="0" outlineLevelCol="0"/>
  <cols>
    <col min="1" max="1" width="17.3516" style="1" customWidth="1"/>
    <col min="2" max="2" width="3.67188" style="1" customWidth="1"/>
    <col min="3" max="3" width="18.5" style="1" customWidth="1"/>
    <col min="4" max="4" width="3.67188" style="1" customWidth="1"/>
    <col min="5" max="5" width="16.5" style="1" customWidth="1"/>
    <col min="6" max="6" width="5.35156" style="1" customWidth="1"/>
    <col min="7" max="7" width="16.3516" style="1" customWidth="1"/>
    <col min="8" max="8" width="3.5" style="1" customWidth="1"/>
    <col min="9" max="9" width="16.3516" style="1" customWidth="1"/>
    <col min="10" max="10" width="2.85156" style="1" customWidth="1"/>
    <col min="11" max="11" width="16" style="1" customWidth="1"/>
    <col min="12" max="12" width="3.35156" style="1" customWidth="1"/>
    <col min="13" max="13" width="14.1719" style="1" customWidth="1"/>
    <col min="14" max="14" width="7.35156" style="1" customWidth="1"/>
    <col min="15" max="15" width="10.5" style="1" customWidth="1"/>
    <col min="16" max="16" width="15.5" style="1" customWidth="1"/>
    <col min="17" max="16384" width="8.85156" style="1" customWidth="1"/>
  </cols>
  <sheetData>
    <row r="1" ht="16.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6.5" customHeight="1">
      <c r="A2" s="3"/>
      <c r="B2" s="3"/>
      <c r="C2" s="4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6.5" customHeight="1">
      <c r="A3" s="3"/>
      <c r="B3" s="3"/>
      <c r="C3" t="s" s="6">
        <v>1</v>
      </c>
      <c r="D3" s="7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16.5" customHeight="1">
      <c r="A4" s="3"/>
      <c r="B4" s="3"/>
      <c r="C4" t="s" s="8">
        <v>2</v>
      </c>
      <c r="D4" s="9"/>
      <c r="E4" t="s" s="10">
        <f>IF(AND(D3=0,D6=0),"W-1",IF(D3&gt;D6,C3,C6))</f>
        <v>3</v>
      </c>
      <c r="F4" s="11">
        <v>10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ht="16.5" customHeight="1">
      <c r="A5" t="s" s="6">
        <v>4</v>
      </c>
      <c r="B5" s="7">
        <v>21</v>
      </c>
      <c r="C5" t="s" s="12">
        <v>5</v>
      </c>
      <c r="D5" s="13"/>
      <c r="E5" s="14"/>
      <c r="F5" s="15"/>
      <c r="G5" s="3"/>
      <c r="H5" s="3"/>
      <c r="I5" s="3"/>
      <c r="J5" s="3"/>
      <c r="K5" s="3"/>
      <c r="L5" s="3"/>
      <c r="M5" s="3"/>
      <c r="N5" s="3"/>
      <c r="O5" s="3"/>
      <c r="P5" s="3"/>
    </row>
    <row r="6" ht="16.5" customHeight="1">
      <c r="A6" t="s" s="8">
        <v>6</v>
      </c>
      <c r="B6" s="16"/>
      <c r="C6" t="s" s="10">
        <f>IF(AND(B5=0,B8=0),"W-1",IF(B5&gt;B8,A5,A8))</f>
        <v>3</v>
      </c>
      <c r="D6" s="11">
        <v>15</v>
      </c>
      <c r="E6" s="17">
        <v>45469</v>
      </c>
      <c r="F6" s="15"/>
      <c r="G6" s="3"/>
      <c r="H6" s="3"/>
      <c r="I6" s="3"/>
      <c r="J6" s="3"/>
      <c r="K6" s="3"/>
      <c r="L6" s="3"/>
      <c r="M6" s="3"/>
      <c r="N6" s="3"/>
      <c r="O6" s="3"/>
      <c r="P6" s="3"/>
    </row>
    <row r="7" ht="16.5" customHeight="1">
      <c r="A7" t="s" s="12">
        <v>7</v>
      </c>
      <c r="B7" s="18"/>
      <c r="C7" s="19"/>
      <c r="D7" s="20"/>
      <c r="E7" t="s" s="21">
        <v>8</v>
      </c>
      <c r="F7" t="s" s="22">
        <f>IF(AND(F4=0,F10=0),"W-15",IF(F4&gt;F10,E4,E10))</f>
        <v>3</v>
      </c>
      <c r="G7" s="23"/>
      <c r="H7" s="7">
        <v>5</v>
      </c>
      <c r="I7" s="3"/>
      <c r="J7" s="3"/>
      <c r="K7" s="3"/>
      <c r="L7" s="3"/>
      <c r="M7" s="3"/>
      <c r="N7" s="3"/>
      <c r="O7" s="3"/>
      <c r="P7" s="3"/>
    </row>
    <row r="8" ht="16.5" customHeight="1">
      <c r="A8" t="s" s="10">
        <v>9</v>
      </c>
      <c r="B8" s="11">
        <v>0</v>
      </c>
      <c r="C8" s="3"/>
      <c r="D8" s="20"/>
      <c r="E8" s="24"/>
      <c r="F8" s="18"/>
      <c r="G8" s="14"/>
      <c r="H8" s="15"/>
      <c r="I8" s="3"/>
      <c r="J8" s="3"/>
      <c r="K8" s="3"/>
      <c r="L8" s="3"/>
      <c r="M8" s="3"/>
      <c r="N8" s="3"/>
      <c r="O8" s="3"/>
      <c r="P8" s="3"/>
    </row>
    <row r="9" ht="16.5" customHeight="1">
      <c r="A9" s="19"/>
      <c r="B9" s="3"/>
      <c r="C9" t="s" s="6">
        <v>10</v>
      </c>
      <c r="D9" s="7">
        <v>1</v>
      </c>
      <c r="E9" s="25"/>
      <c r="F9" s="26"/>
      <c r="G9" s="25"/>
      <c r="H9" s="27"/>
      <c r="I9" s="3"/>
      <c r="J9" s="3"/>
      <c r="K9" s="3"/>
      <c r="L9" s="3"/>
      <c r="M9" s="3"/>
      <c r="N9" s="3"/>
      <c r="O9" s="3"/>
      <c r="P9" s="3"/>
    </row>
    <row r="10" ht="16.5" customHeight="1">
      <c r="A10" t="s" s="6">
        <v>11</v>
      </c>
      <c r="B10" s="7">
        <v>16</v>
      </c>
      <c r="C10" t="s" s="8">
        <v>12</v>
      </c>
      <c r="D10" s="9"/>
      <c r="E10" t="s" s="10">
        <f>IF(AND(D9=0,D12=0),"W-7",IF(D9&gt;D12,C9,C12))</f>
        <v>13</v>
      </c>
      <c r="F10" s="11">
        <v>4</v>
      </c>
      <c r="G10" s="25"/>
      <c r="H10" s="28"/>
      <c r="I10" s="3"/>
      <c r="J10" s="3"/>
      <c r="K10" s="3"/>
      <c r="L10" s="3"/>
      <c r="M10" s="3"/>
      <c r="N10" s="3"/>
      <c r="O10" s="3"/>
      <c r="P10" s="3"/>
    </row>
    <row r="11" ht="16.5" customHeight="1">
      <c r="A11" t="s" s="8">
        <v>14</v>
      </c>
      <c r="B11" s="15"/>
      <c r="C11" t="s" s="12">
        <v>15</v>
      </c>
      <c r="D11" s="13"/>
      <c r="E11" s="19"/>
      <c r="F11" s="3"/>
      <c r="G11" s="25"/>
      <c r="H11" s="28"/>
      <c r="I11" s="3"/>
      <c r="J11" s="3"/>
      <c r="K11" s="3"/>
      <c r="L11" s="3"/>
      <c r="M11" s="3"/>
      <c r="N11" s="3"/>
      <c r="O11" s="3"/>
      <c r="P11" s="3"/>
    </row>
    <row r="12" ht="16.5" customHeight="1">
      <c r="A12" t="s" s="12">
        <v>16</v>
      </c>
      <c r="B12" s="16"/>
      <c r="C12" t="s" s="10">
        <f>IF(AND(B10=0,B13=0),"W-2",IF(B10&gt;B13,A10,A13))</f>
        <v>13</v>
      </c>
      <c r="D12" s="11">
        <v>18</v>
      </c>
      <c r="E12" s="29"/>
      <c r="F12" s="30"/>
      <c r="G12" s="25"/>
      <c r="H12" s="28"/>
      <c r="I12" s="3"/>
      <c r="J12" s="31"/>
      <c r="K12" s="3"/>
      <c r="L12" s="31"/>
      <c r="M12" s="3"/>
      <c r="N12" s="3"/>
      <c r="O12" s="3"/>
      <c r="P12" s="3"/>
    </row>
    <row r="13" ht="16.5" customHeight="1">
      <c r="A13" t="s" s="10">
        <v>17</v>
      </c>
      <c r="B13" s="32">
        <v>1</v>
      </c>
      <c r="C13" s="33"/>
      <c r="D13" s="20"/>
      <c r="E13" s="29"/>
      <c r="F13" s="30"/>
      <c r="G13" t="s" s="21">
        <v>18</v>
      </c>
      <c r="H13" s="9"/>
      <c r="I13" s="34"/>
      <c r="J13" s="35"/>
      <c r="K13" s="34"/>
      <c r="L13" s="35"/>
      <c r="M13" t="s" s="36">
        <f>IF(AND(H7=0,H24=0),"W-19",IF(H7&gt;H24,F7,F24))</f>
        <v>19</v>
      </c>
      <c r="N13" s="37">
        <v>0</v>
      </c>
      <c r="O13" s="3"/>
      <c r="P13" s="3"/>
    </row>
    <row r="14" ht="16.5" customHeight="1">
      <c r="A14" s="19"/>
      <c r="B14" s="3"/>
      <c r="C14" s="3"/>
      <c r="D14" s="3"/>
      <c r="E14" s="3"/>
      <c r="F14" s="3"/>
      <c r="G14" t="s" s="12">
        <v>20</v>
      </c>
      <c r="H14" s="13"/>
      <c r="I14" s="19"/>
      <c r="J14" s="19"/>
      <c r="K14" s="19"/>
      <c r="L14" s="19"/>
      <c r="M14" s="14"/>
      <c r="N14" s="15"/>
      <c r="O14" s="3"/>
      <c r="P14" s="3"/>
    </row>
    <row r="15" ht="16.5" customHeight="1">
      <c r="A15" s="3"/>
      <c r="B15" s="3"/>
      <c r="C15" s="3"/>
      <c r="D15" s="3"/>
      <c r="E15" s="3"/>
      <c r="F15" s="5"/>
      <c r="G15" s="25"/>
      <c r="H15" s="28"/>
      <c r="I15" s="3"/>
      <c r="J15" s="3"/>
      <c r="K15" s="3"/>
      <c r="L15" s="3"/>
      <c r="M15" s="25"/>
      <c r="N15" s="15"/>
      <c r="O15" s="3"/>
      <c r="P15" s="3"/>
    </row>
    <row r="16" ht="16.5" customHeight="1">
      <c r="A16" t="s" s="6">
        <v>21</v>
      </c>
      <c r="B16" s="7">
        <v>7</v>
      </c>
      <c r="C16" s="3"/>
      <c r="D16" s="3"/>
      <c r="E16" s="3"/>
      <c r="F16" s="3"/>
      <c r="G16" s="25"/>
      <c r="H16" s="28"/>
      <c r="I16" s="3"/>
      <c r="J16" s="3"/>
      <c r="K16" s="3"/>
      <c r="L16" s="3"/>
      <c r="M16" s="25"/>
      <c r="N16" s="15"/>
      <c r="O16" s="3"/>
      <c r="P16" s="3"/>
    </row>
    <row r="17" ht="16.5" customHeight="1">
      <c r="A17" t="s" s="8">
        <v>22</v>
      </c>
      <c r="B17" s="16"/>
      <c r="C17" t="s" s="6">
        <f>IF(AND(B16=0,B19=0),"W-3",IF(B16&gt;B19,A16,A19))</f>
        <v>23</v>
      </c>
      <c r="D17" s="7">
        <v>3</v>
      </c>
      <c r="E17" s="3"/>
      <c r="F17" s="3"/>
      <c r="G17" s="25"/>
      <c r="H17" s="28"/>
      <c r="I17" s="3"/>
      <c r="J17" s="3"/>
      <c r="K17" s="3"/>
      <c r="L17" s="3"/>
      <c r="M17" s="25"/>
      <c r="N17" s="15"/>
      <c r="O17" s="3"/>
      <c r="P17" s="3"/>
    </row>
    <row r="18" ht="16.5" customHeight="1">
      <c r="A18" t="s" s="12">
        <v>24</v>
      </c>
      <c r="B18" s="18"/>
      <c r="C18" s="14"/>
      <c r="D18" s="28"/>
      <c r="E18" s="3"/>
      <c r="F18" s="3"/>
      <c r="G18" s="25"/>
      <c r="H18" s="15"/>
      <c r="I18" s="3"/>
      <c r="J18" s="3"/>
      <c r="K18" s="3"/>
      <c r="L18" s="3"/>
      <c r="M18" s="25"/>
      <c r="N18" s="15"/>
      <c r="O18" s="3"/>
      <c r="P18" s="3"/>
    </row>
    <row r="19" ht="16.5" customHeight="1">
      <c r="A19" t="s" s="10">
        <v>25</v>
      </c>
      <c r="B19" s="11">
        <v>9</v>
      </c>
      <c r="C19" s="25"/>
      <c r="D19" s="28"/>
      <c r="E19" s="3"/>
      <c r="F19" s="3"/>
      <c r="G19" s="25"/>
      <c r="H19" s="15"/>
      <c r="I19" s="3"/>
      <c r="J19" s="3"/>
      <c r="K19" s="3"/>
      <c r="L19" s="3"/>
      <c r="M19" s="25"/>
      <c r="N19" s="15"/>
      <c r="O19" s="3"/>
      <c r="P19" s="3"/>
    </row>
    <row r="20" ht="16.5" customHeight="1">
      <c r="A20" s="33"/>
      <c r="B20" s="5"/>
      <c r="C20" t="s" s="21">
        <v>26</v>
      </c>
      <c r="D20" s="16"/>
      <c r="E20" t="s" s="10">
        <v>27</v>
      </c>
      <c r="F20" s="11">
        <v>3</v>
      </c>
      <c r="G20" s="25"/>
      <c r="H20" s="15"/>
      <c r="I20" s="3"/>
      <c r="J20" s="3"/>
      <c r="K20" s="3"/>
      <c r="L20" s="3"/>
      <c r="M20" s="25"/>
      <c r="N20" s="15"/>
      <c r="O20" s="3"/>
      <c r="P20" s="3"/>
    </row>
    <row r="21" ht="16.5" customHeight="1">
      <c r="A21" s="3"/>
      <c r="B21" s="3"/>
      <c r="C21" t="s" s="12">
        <v>28</v>
      </c>
      <c r="D21" s="18"/>
      <c r="E21" s="14"/>
      <c r="F21" s="15"/>
      <c r="G21" s="25"/>
      <c r="H21" s="15"/>
      <c r="I21" s="3"/>
      <c r="J21" s="3"/>
      <c r="K21" s="3"/>
      <c r="L21" s="3"/>
      <c r="M21" s="17">
        <v>45472</v>
      </c>
      <c r="N21" s="15"/>
      <c r="O21" s="3"/>
      <c r="P21" s="3"/>
    </row>
    <row r="22" ht="17.25" customHeight="1">
      <c r="A22" t="s" s="6">
        <v>29</v>
      </c>
      <c r="B22" s="7">
        <v>1</v>
      </c>
      <c r="C22" s="25"/>
      <c r="D22" s="15"/>
      <c r="E22" s="25"/>
      <c r="F22" s="15"/>
      <c r="G22" s="25"/>
      <c r="H22" s="15"/>
      <c r="I22" s="3"/>
      <c r="J22" s="3"/>
      <c r="K22" s="3"/>
      <c r="L22" s="3"/>
      <c r="M22" t="s" s="38">
        <v>30</v>
      </c>
      <c r="N22" t="s" s="39">
        <f>IF(AND(N13=0,N36=0)," ",IF(N13&gt;N36,M13,M36))</f>
        <v>31</v>
      </c>
      <c r="O22" s="40"/>
      <c r="P22" s="7">
        <v>0</v>
      </c>
    </row>
    <row r="23" ht="16.5" customHeight="1">
      <c r="A23" t="s" s="8">
        <v>32</v>
      </c>
      <c r="B23" s="16"/>
      <c r="C23" t="s" s="10">
        <f>IF(AND(B22=0,B25=0),"W-4",IF(B22&gt;B25,A22,A25))</f>
        <v>33</v>
      </c>
      <c r="D23" s="11">
        <v>6</v>
      </c>
      <c r="E23" s="17">
        <v>45469</v>
      </c>
      <c r="F23" s="15"/>
      <c r="G23" s="25"/>
      <c r="H23" s="15"/>
      <c r="I23" s="3"/>
      <c r="J23" s="3"/>
      <c r="K23" s="3"/>
      <c r="L23" s="3"/>
      <c r="M23" s="25"/>
      <c r="N23" t="s" s="41">
        <v>34</v>
      </c>
      <c r="O23" s="42"/>
      <c r="P23" s="15"/>
    </row>
    <row r="24" ht="16.5" customHeight="1">
      <c r="A24" t="s" s="12">
        <v>35</v>
      </c>
      <c r="B24" s="18"/>
      <c r="C24" s="19"/>
      <c r="D24" s="3"/>
      <c r="E24" t="s" s="21">
        <v>36</v>
      </c>
      <c r="F24" t="s" s="22">
        <f>IF(AND(F20=0,F29=0),"W-16",IF(F20&gt;F29,E20,E29))</f>
        <v>37</v>
      </c>
      <c r="G24" s="43"/>
      <c r="H24" s="11">
        <v>6</v>
      </c>
      <c r="I24" s="3"/>
      <c r="J24" s="3"/>
      <c r="K24" s="3"/>
      <c r="L24" s="3"/>
      <c r="M24" s="25"/>
      <c r="N24" s="15"/>
      <c r="O24" s="25"/>
      <c r="P24" s="15"/>
    </row>
    <row r="25" ht="16.5" customHeight="1">
      <c r="A25" t="s" s="10">
        <v>27</v>
      </c>
      <c r="B25" s="11">
        <v>8</v>
      </c>
      <c r="C25" s="3"/>
      <c r="D25" s="3"/>
      <c r="E25" s="24"/>
      <c r="F25" s="18"/>
      <c r="G25" s="19"/>
      <c r="H25" s="3"/>
      <c r="I25" s="3"/>
      <c r="J25" s="3"/>
      <c r="K25" s="3"/>
      <c r="L25" s="3"/>
      <c r="M25" s="25"/>
      <c r="N25" s="15"/>
      <c r="O25" s="25"/>
      <c r="P25" s="15"/>
    </row>
    <row r="26" ht="16.5" customHeight="1">
      <c r="A26" s="33"/>
      <c r="B26" s="5"/>
      <c r="C26" s="3"/>
      <c r="D26" s="3"/>
      <c r="E26" s="25"/>
      <c r="F26" s="15"/>
      <c r="G26" s="3"/>
      <c r="H26" s="3"/>
      <c r="I26" s="3"/>
      <c r="J26" s="3"/>
      <c r="K26" s="3"/>
      <c r="L26" s="3"/>
      <c r="M26" s="25"/>
      <c r="N26" s="15"/>
      <c r="O26" s="25"/>
      <c r="P26" s="15"/>
    </row>
    <row r="27" ht="16.5" customHeight="1">
      <c r="A27" t="s" s="6">
        <v>38</v>
      </c>
      <c r="B27" s="7">
        <v>4</v>
      </c>
      <c r="C27" s="3"/>
      <c r="D27" s="3"/>
      <c r="E27" s="25"/>
      <c r="F27" s="15"/>
      <c r="G27" s="3"/>
      <c r="H27" s="3"/>
      <c r="I27" s="3"/>
      <c r="J27" s="3"/>
      <c r="K27" s="3"/>
      <c r="L27" s="3"/>
      <c r="M27" s="25"/>
      <c r="N27" s="15"/>
      <c r="O27" s="25"/>
      <c r="P27" s="15"/>
    </row>
    <row r="28" ht="16.5" customHeight="1">
      <c r="A28" t="s" s="8">
        <v>39</v>
      </c>
      <c r="B28" s="16"/>
      <c r="C28" t="s" s="6">
        <f>IF(AND(B27=0,B30=0),"W-5",IF(B27&gt;B30,A27,A30))</f>
        <v>37</v>
      </c>
      <c r="D28" s="7">
        <v>17</v>
      </c>
      <c r="E28" s="25"/>
      <c r="F28" s="15"/>
      <c r="G28" s="3"/>
      <c r="H28" s="3"/>
      <c r="I28" s="3"/>
      <c r="J28" s="3"/>
      <c r="K28" s="3"/>
      <c r="L28" s="3"/>
      <c r="M28" s="25"/>
      <c r="N28" s="15"/>
      <c r="O28" s="25"/>
      <c r="P28" s="15"/>
    </row>
    <row r="29" ht="16.5" customHeight="1">
      <c r="A29" t="s" s="12">
        <v>40</v>
      </c>
      <c r="B29" s="18"/>
      <c r="C29" t="s" s="8">
        <v>41</v>
      </c>
      <c r="D29" s="9"/>
      <c r="E29" t="s" s="6">
        <f>IF(AND(D28=0,D31=0),"W-5",IF(D28&gt;D31,C28,C31))</f>
        <v>37</v>
      </c>
      <c r="F29" s="7">
        <v>5</v>
      </c>
      <c r="G29" s="3"/>
      <c r="H29" s="3"/>
      <c r="I29" s="3"/>
      <c r="J29" s="3"/>
      <c r="K29" s="3"/>
      <c r="L29" s="3"/>
      <c r="M29" s="25"/>
      <c r="N29" s="15"/>
      <c r="O29" s="25"/>
      <c r="P29" s="15"/>
    </row>
    <row r="30" ht="16.5" customHeight="1">
      <c r="A30" t="s" s="10">
        <v>42</v>
      </c>
      <c r="B30" s="11">
        <v>5</v>
      </c>
      <c r="C30" t="s" s="12">
        <v>43</v>
      </c>
      <c r="D30" s="13"/>
      <c r="E30" s="19"/>
      <c r="F30" s="3"/>
      <c r="G30" s="3"/>
      <c r="H30" s="3"/>
      <c r="I30" s="3"/>
      <c r="J30" s="3"/>
      <c r="K30" s="3"/>
      <c r="L30" s="3"/>
      <c r="M30" s="25"/>
      <c r="N30" s="15"/>
      <c r="O30" s="25"/>
      <c r="P30" s="15"/>
    </row>
    <row r="31" ht="16.5" customHeight="1">
      <c r="A31" s="19"/>
      <c r="B31" s="3"/>
      <c r="C31" t="s" s="10">
        <v>44</v>
      </c>
      <c r="D31" s="11">
        <v>6</v>
      </c>
      <c r="E31" s="3"/>
      <c r="F31" s="3"/>
      <c r="G31" s="3"/>
      <c r="H31" s="3"/>
      <c r="I31" s="3"/>
      <c r="J31" s="3"/>
      <c r="K31" s="3"/>
      <c r="L31" s="3"/>
      <c r="M31" s="25"/>
      <c r="N31" s="15"/>
      <c r="O31" s="25"/>
      <c r="P31" s="15"/>
    </row>
    <row r="32" ht="16.5" customHeight="1">
      <c r="A32" s="3"/>
      <c r="B32" s="3"/>
      <c r="C32" s="19"/>
      <c r="D32" s="3"/>
      <c r="E32" s="3"/>
      <c r="F32" s="3"/>
      <c r="G32" s="3"/>
      <c r="H32" s="3"/>
      <c r="I32" s="3"/>
      <c r="J32" s="3"/>
      <c r="K32" s="3"/>
      <c r="L32" s="3"/>
      <c r="M32" s="25"/>
      <c r="N32" s="15"/>
      <c r="O32" s="25"/>
      <c r="P32" s="15"/>
    </row>
    <row r="33" ht="16.5" customHeight="1">
      <c r="A33" s="3"/>
      <c r="B33" s="3"/>
      <c r="C33" s="3"/>
      <c r="D33" s="3"/>
      <c r="E33" s="3"/>
      <c r="F33" s="34"/>
      <c r="G33" t="s" s="36">
        <f>IF(AND(F20=0,F29=0),"L-16",IF(F20&gt;F29,E29,E20))</f>
        <v>45</v>
      </c>
      <c r="H33" s="7">
        <v>7</v>
      </c>
      <c r="I33" s="3"/>
      <c r="J33" s="34"/>
      <c r="K33" t="s" s="36">
        <f>IF(AND(H7=0,H24=0),"L-19",IF(H7&gt;H24,F24,F7))</f>
        <v>46</v>
      </c>
      <c r="L33" s="7">
        <v>4</v>
      </c>
      <c r="M33" s="25"/>
      <c r="N33" s="15"/>
      <c r="O33" s="25"/>
      <c r="P33" s="15"/>
    </row>
    <row r="34" ht="16.5" customHeight="1">
      <c r="A34" s="3"/>
      <c r="B34" s="3"/>
      <c r="C34" t="s" s="6">
        <f>IF(AND(D3=0,D6=0),"L-6",IF(D3&gt;D6,C6,C3))</f>
        <v>47</v>
      </c>
      <c r="D34" s="7">
        <v>1</v>
      </c>
      <c r="E34" s="3"/>
      <c r="F34" s="19"/>
      <c r="G34" s="44">
        <v>45470</v>
      </c>
      <c r="H34" s="15"/>
      <c r="I34" s="3"/>
      <c r="J34" s="19"/>
      <c r="K34" s="14"/>
      <c r="L34" s="15"/>
      <c r="M34" s="25"/>
      <c r="N34" s="15"/>
      <c r="O34" s="25"/>
      <c r="P34" s="15"/>
    </row>
    <row r="35" ht="16.5" customHeight="1">
      <c r="A35" s="3"/>
      <c r="B35" s="3"/>
      <c r="C35" t="s" s="8">
        <v>48</v>
      </c>
      <c r="D35" s="16"/>
      <c r="E35" t="s" s="6">
        <f>IF(AND(D34=0,D37=0),"W-14",IF(D34&gt;D37,C34,C37))</f>
        <v>49</v>
      </c>
      <c r="F35" s="7">
        <v>1</v>
      </c>
      <c r="G35" t="s" s="21">
        <v>50</v>
      </c>
      <c r="H35" s="16"/>
      <c r="I35" t="s" s="36">
        <f>IF(AND(H33=0,H38=0),"W-21",IF(H33&gt;H38,G33,G38))</f>
        <v>51</v>
      </c>
      <c r="J35" s="7">
        <v>2</v>
      </c>
      <c r="K35" s="17">
        <v>45471</v>
      </c>
      <c r="L35" s="45"/>
      <c r="M35" s="25"/>
      <c r="N35" s="15"/>
      <c r="O35" s="25"/>
      <c r="P35" s="15"/>
    </row>
    <row r="36" ht="16.5" customHeight="1">
      <c r="A36" t="s" s="6">
        <f>IF(AND(B16=0,B19=0),"L-3",IF(B16&gt;B19,A19,A16))</f>
        <v>49</v>
      </c>
      <c r="B36" s="7">
        <v>9</v>
      </c>
      <c r="C36" t="s" s="12">
        <v>52</v>
      </c>
      <c r="D36" s="18"/>
      <c r="E36" s="14"/>
      <c r="F36" s="15"/>
      <c r="G36" s="46"/>
      <c r="H36" s="18"/>
      <c r="I36" s="14"/>
      <c r="J36" s="15"/>
      <c r="K36" t="s" s="21">
        <v>53</v>
      </c>
      <c r="L36" s="16"/>
      <c r="M36" t="s" s="47">
        <f>IF(AND(L33=0,L39=0),"W-23",IF(L33&gt;L39,K33,K39))</f>
        <v>54</v>
      </c>
      <c r="N36" s="48">
        <v>0</v>
      </c>
      <c r="O36" t="s" s="38">
        <v>55</v>
      </c>
      <c r="P36" s="15"/>
    </row>
    <row r="37" ht="17.25" customHeight="1">
      <c r="A37" t="s" s="8">
        <v>56</v>
      </c>
      <c r="B37" s="16"/>
      <c r="C37" t="s" s="10">
        <f>IF(AND(B36=0,B39=0),"W-9",IF(B36&gt;B39,A36,A39))</f>
        <v>49</v>
      </c>
      <c r="D37" s="11">
        <v>8</v>
      </c>
      <c r="E37" s="17">
        <v>45469</v>
      </c>
      <c r="F37" s="15"/>
      <c r="G37" s="49"/>
      <c r="H37" s="15"/>
      <c r="I37" s="25"/>
      <c r="J37" s="15"/>
      <c r="K37" s="46"/>
      <c r="L37" s="18"/>
      <c r="M37" s="19"/>
      <c r="N37" t="s" s="50">
        <v>57</v>
      </c>
      <c r="O37" s="25"/>
      <c r="P37" t="s" s="39">
        <f>IF(AND(P22=0,P44=0),"",IF(P22&gt;P44,N22,N44))</f>
      </c>
    </row>
    <row r="38" ht="16.5" customHeight="1">
      <c r="A38" t="s" s="12">
        <v>58</v>
      </c>
      <c r="B38" s="18"/>
      <c r="C38" s="19"/>
      <c r="D38" s="3"/>
      <c r="E38" t="s" s="21">
        <v>59</v>
      </c>
      <c r="F38" s="16"/>
      <c r="G38" t="s" s="51">
        <f>IF(AND(F35=0,F41=0),"W-17",IF(F35&gt;F41,E35,E41))</f>
        <v>51</v>
      </c>
      <c r="H38" s="11">
        <v>15</v>
      </c>
      <c r="I38" s="17">
        <v>45470</v>
      </c>
      <c r="J38" s="15"/>
      <c r="K38" s="25"/>
      <c r="L38" s="15"/>
      <c r="M38" s="3"/>
      <c r="N38" t="s" s="52">
        <v>60</v>
      </c>
      <c r="O38" s="25"/>
      <c r="P38" t="s" s="41">
        <v>61</v>
      </c>
    </row>
    <row r="39" ht="16.5" customHeight="1">
      <c r="A39" t="s" s="10">
        <f>IF(AND(B22=0,B25=0),"L-4",IF(B22&gt;B25,A25,A22))</f>
        <v>62</v>
      </c>
      <c r="B39" s="11">
        <v>1</v>
      </c>
      <c r="C39" s="3"/>
      <c r="D39" s="3"/>
      <c r="E39" s="49"/>
      <c r="F39" s="18"/>
      <c r="G39" s="19"/>
      <c r="H39" s="3"/>
      <c r="I39" t="s" s="21">
        <v>63</v>
      </c>
      <c r="J39" s="53"/>
      <c r="K39" t="s" s="51">
        <f>IF(AND(J35=0,J46=0),"W-22",IF(J35&gt;J46,I35,I46))</f>
        <v>64</v>
      </c>
      <c r="L39" s="11">
        <v>10</v>
      </c>
      <c r="M39" s="3"/>
      <c r="N39" t="s" s="2">
        <v>65</v>
      </c>
      <c r="O39" s="25"/>
      <c r="P39" s="15"/>
    </row>
    <row r="40" ht="16.5" customHeight="1">
      <c r="A40" s="19"/>
      <c r="B40" s="3"/>
      <c r="C40" t="s" s="6">
        <f>IF(AND(B27=0,B30=0),"L-5",IF(B27&gt;B30,A30,A27))</f>
        <v>66</v>
      </c>
      <c r="D40" s="7">
        <v>12</v>
      </c>
      <c r="E40" s="25"/>
      <c r="F40" s="15"/>
      <c r="G40" s="3"/>
      <c r="H40" s="3"/>
      <c r="I40" s="46"/>
      <c r="J40" s="54"/>
      <c r="K40" s="55"/>
      <c r="L40" s="56"/>
      <c r="M40" s="3"/>
      <c r="N40" s="3"/>
      <c r="O40" s="25"/>
      <c r="P40" s="15"/>
    </row>
    <row r="41" ht="16.5" customHeight="1">
      <c r="A41" s="3"/>
      <c r="B41" s="3"/>
      <c r="C41" s="57">
        <v>45468</v>
      </c>
      <c r="D41" s="9"/>
      <c r="E41" t="s" s="10">
        <f>IF(AND(D40=0,D43=0),"W-11",IF(D40&gt;D43,C40,C43))</f>
        <v>66</v>
      </c>
      <c r="F41" s="11">
        <v>11</v>
      </c>
      <c r="G41" s="3"/>
      <c r="H41" s="3"/>
      <c r="I41" s="25"/>
      <c r="J41" s="15"/>
      <c r="K41" s="3"/>
      <c r="L41" s="3"/>
      <c r="M41" s="3"/>
      <c r="N41" s="3"/>
      <c r="O41" s="25"/>
      <c r="P41" s="15"/>
    </row>
    <row r="42" ht="16.5" customHeight="1">
      <c r="A42" s="3"/>
      <c r="B42" s="3"/>
      <c r="C42" t="s" s="8">
        <v>67</v>
      </c>
      <c r="D42" s="13"/>
      <c r="E42" s="19"/>
      <c r="F42" s="3"/>
      <c r="G42" s="3"/>
      <c r="H42" s="3"/>
      <c r="I42" s="25"/>
      <c r="J42" s="15"/>
      <c r="K42" s="3"/>
      <c r="L42" s="3"/>
      <c r="M42" s="3"/>
      <c r="N42" s="3"/>
      <c r="O42" s="25"/>
      <c r="P42" s="15"/>
    </row>
    <row r="43" ht="16.5" customHeight="1">
      <c r="A43" s="3"/>
      <c r="B43" s="3"/>
      <c r="C43" t="s" s="10">
        <f>IF(AND(D9=0,D12=0),"L-7",IF(D9&gt;D12,C12,C9))</f>
        <v>68</v>
      </c>
      <c r="D43" s="11">
        <v>2</v>
      </c>
      <c r="E43" s="3"/>
      <c r="F43" s="3"/>
      <c r="G43" s="3"/>
      <c r="H43" s="3"/>
      <c r="I43" s="25"/>
      <c r="J43" s="15"/>
      <c r="K43" s="3"/>
      <c r="L43" s="3"/>
      <c r="M43" s="3"/>
      <c r="N43" s="3"/>
      <c r="O43" s="25"/>
      <c r="P43" s="15"/>
    </row>
    <row r="44" ht="16.5" customHeight="1">
      <c r="A44" s="3"/>
      <c r="B44" s="3"/>
      <c r="C44" s="58"/>
      <c r="D44" s="3"/>
      <c r="E44" s="3"/>
      <c r="F44" s="34"/>
      <c r="G44" t="s" s="36">
        <f>IF(AND(F4=0,F10=0),"L-15",IF(F4&gt;F10,E10,E4))</f>
        <v>64</v>
      </c>
      <c r="H44" s="7">
        <v>17</v>
      </c>
      <c r="I44" s="25"/>
      <c r="J44" s="15"/>
      <c r="K44" s="3"/>
      <c r="L44" s="3"/>
      <c r="M44" s="3"/>
      <c r="N44" s="59"/>
      <c r="O44" s="60"/>
      <c r="P44" s="11">
        <v>0</v>
      </c>
    </row>
    <row r="45" ht="16.5" customHeight="1">
      <c r="A45" s="3"/>
      <c r="B45" s="3"/>
      <c r="C45" t="s" s="6">
        <f>IF(AND(B5=0,B8=0),"L-1",IF(B5&gt;B8,A8,A5))</f>
        <v>69</v>
      </c>
      <c r="D45" s="7">
        <v>0</v>
      </c>
      <c r="E45" s="3"/>
      <c r="F45" s="19"/>
      <c r="G45" s="44">
        <v>45470</v>
      </c>
      <c r="H45" s="15"/>
      <c r="I45" s="25"/>
      <c r="J45" s="15"/>
      <c r="K45" s="3"/>
      <c r="L45" s="3"/>
      <c r="M45" s="3"/>
      <c r="N45" t="s" s="61">
        <v>70</v>
      </c>
      <c r="O45" s="62"/>
      <c r="P45" s="63"/>
    </row>
    <row r="46" ht="16.5" customHeight="1">
      <c r="A46" s="3"/>
      <c r="B46" s="3"/>
      <c r="C46" t="s" s="8">
        <v>71</v>
      </c>
      <c r="D46" s="9"/>
      <c r="E46" t="s" s="6">
        <f>IF(AND(D45=0,D48=0),"W-12",IF(D45&gt;D48,C45,C48))</f>
        <v>23</v>
      </c>
      <c r="F46" s="7">
        <v>6</v>
      </c>
      <c r="G46" t="s" s="21">
        <v>72</v>
      </c>
      <c r="H46" s="16"/>
      <c r="I46" t="s" s="51">
        <f>IF(AND(H44=0,H48=0),"W-20",IF(H44&gt;H48,G44,G48))</f>
        <v>64</v>
      </c>
      <c r="J46" s="11">
        <v>9</v>
      </c>
      <c r="K46" s="3"/>
      <c r="L46" s="64"/>
      <c r="M46" s="3"/>
      <c r="N46" t="s" s="65">
        <v>73</v>
      </c>
      <c r="O46" s="31"/>
      <c r="P46" s="63"/>
    </row>
    <row r="47" ht="16.5" customHeight="1">
      <c r="A47" s="3"/>
      <c r="B47" s="3"/>
      <c r="C47" t="s" s="12">
        <v>15</v>
      </c>
      <c r="D47" s="13"/>
      <c r="E47" s="44">
        <v>45469</v>
      </c>
      <c r="F47" s="15"/>
      <c r="G47" s="46"/>
      <c r="H47" s="18"/>
      <c r="I47" s="19"/>
      <c r="J47" s="3"/>
      <c r="K47" s="3"/>
      <c r="L47" s="3"/>
      <c r="M47" s="3"/>
      <c r="N47" s="3"/>
      <c r="O47" s="3"/>
      <c r="P47" s="63"/>
    </row>
    <row r="48" ht="16.5" customHeight="1">
      <c r="A48" s="3"/>
      <c r="B48" s="3"/>
      <c r="C48" t="s" s="10">
        <f>IF(AND(D17=0,D23=0),"L-8",IF(D17&gt;D23,C23,C17))</f>
        <v>23</v>
      </c>
      <c r="D48" s="11">
        <v>26</v>
      </c>
      <c r="E48" t="s" s="21">
        <v>74</v>
      </c>
      <c r="F48" s="16"/>
      <c r="G48" t="s" s="51">
        <f>IF(AND(F46=0,F51=0),"W-18",IF(F46&gt;F51,E46,E51))</f>
        <v>75</v>
      </c>
      <c r="H48" s="11">
        <v>2</v>
      </c>
      <c r="I48" s="3"/>
      <c r="J48" s="3"/>
      <c r="K48" s="3"/>
      <c r="L48" s="3"/>
      <c r="M48" s="3"/>
      <c r="N48" s="3"/>
      <c r="O48" s="3"/>
      <c r="P48" s="3"/>
    </row>
    <row r="49" ht="16.5" customHeight="1">
      <c r="A49" s="3"/>
      <c r="B49" s="3"/>
      <c r="C49" s="19"/>
      <c r="D49" s="3"/>
      <c r="E49" s="49"/>
      <c r="F49" s="18"/>
      <c r="G49" s="19"/>
      <c r="H49" s="3"/>
      <c r="I49" s="3"/>
      <c r="J49" s="3"/>
      <c r="K49" s="3"/>
      <c r="L49" s="3"/>
      <c r="M49" s="3"/>
      <c r="N49" s="3"/>
      <c r="O49" s="3"/>
      <c r="P49" s="3"/>
    </row>
    <row r="50" ht="16.5" customHeight="1">
      <c r="A50" s="3"/>
      <c r="B50" s="3"/>
      <c r="C50" t="s" s="6">
        <f>IF(AND(B10=0,B13=0),"L-2",IF(B10&gt;B13,A13,A10))</f>
        <v>76</v>
      </c>
      <c r="D50" s="7">
        <v>14</v>
      </c>
      <c r="E50" s="66"/>
      <c r="F50" s="15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ht="16.5" customHeight="1">
      <c r="A51" s="3"/>
      <c r="B51" s="3"/>
      <c r="C51" t="s" s="8">
        <v>77</v>
      </c>
      <c r="D51" s="9"/>
      <c r="E51" t="s" s="10">
        <f>IF(AND(D50=0,D53=0),"W-13",IF(D50&gt;D53,C50,C53))</f>
        <v>76</v>
      </c>
      <c r="F51" s="11">
        <v>14</v>
      </c>
      <c r="G51" s="3"/>
      <c r="H51" s="3"/>
      <c r="I51" s="3"/>
      <c r="J51" s="3"/>
      <c r="K51" s="3"/>
      <c r="L51" s="3"/>
      <c r="M51" s="3"/>
      <c r="N51" s="3"/>
      <c r="O51" s="3"/>
      <c r="P51" s="3"/>
    </row>
    <row r="52" ht="16.5" customHeight="1">
      <c r="A52" s="3"/>
      <c r="B52" s="3"/>
      <c r="C52" t="s" s="12">
        <v>28</v>
      </c>
      <c r="D52" s="13"/>
      <c r="E52" s="1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ht="16.5" customHeight="1">
      <c r="A53" s="3"/>
      <c r="B53" s="3"/>
      <c r="C53" t="s" s="10">
        <f>IF(AND(D28=0,D31=0),"L-9",IF(D28&gt;D31,C31,C28))</f>
        <v>78</v>
      </c>
      <c r="D53" s="11">
        <v>2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ht="16.5" customHeight="1">
      <c r="A54" s="3"/>
      <c r="B54" s="3"/>
      <c r="C54" s="1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ht="16.5" customHeight="1">
      <c r="A55" t="s" s="67">
        <v>79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ht="16.5" customHeight="1">
      <c r="A56" t="s" s="67">
        <v>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ht="16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ht="16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</sheetData>
  <mergeCells count="13">
    <mergeCell ref="F7:G7"/>
    <mergeCell ref="F24:G24"/>
    <mergeCell ref="N23:O23"/>
    <mergeCell ref="N22:O22"/>
    <mergeCell ref="N45:O45"/>
    <mergeCell ref="N46:O46"/>
    <mergeCell ref="N44:O44"/>
    <mergeCell ref="A1:K1"/>
    <mergeCell ref="A55:K55"/>
    <mergeCell ref="A56:K56"/>
    <mergeCell ref="N39:O39"/>
    <mergeCell ref="N37:O37"/>
    <mergeCell ref="N38:O38"/>
  </mergeCells>
  <pageMargins left="0.17" right="0.18" top="0.8" bottom="0.16" header="0.16" footer="0.16"/>
  <pageSetup firstPageNumber="1" fitToHeight="1" fitToWidth="1" scale="100" useFirstPageNumber="0" orientation="portrait" pageOrder="downThenOver"/>
  <headerFooter>
    <oddHeader>&amp;C&amp;"Book Antiqua,Bold Italic"&amp;12&amp;K0000002024 9U CENTRAL CAKIFIRNIA CAL RIPKEN STATE TOURNAMENT
HOSTED BY VISALIA JUNE 21 - 29</oddHead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